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1970" windowHeight="3495" activeTab="0"/>
  </bookViews>
  <sheets>
    <sheet name="7882N" sheetId="1" r:id="rId1"/>
  </sheets>
  <definedNames>
    <definedName name="Print_Area_MI">#REF!</definedName>
  </definedNames>
  <calcPr fullCalcOnLoad="1"/>
</workbook>
</file>

<file path=xl/comments1.xml><?xml version="1.0" encoding="utf-8"?>
<comments xmlns="http://schemas.openxmlformats.org/spreadsheetml/2006/main">
  <authors>
    <author>Pilot</author>
  </authors>
  <commentList>
    <comment ref="I43" authorId="0">
      <text>
        <r>
          <rPr>
            <sz val="8"/>
            <rFont val="Tahoma"/>
            <family val="2"/>
          </rPr>
          <t>01 Sep 01: Updated Temp / Altitude / Airspeed Calculations
5 Oct 03: Set default weights for Va &amp; Vso at min and max values, respectively.</t>
        </r>
      </text>
    </comment>
  </commentList>
</comments>
</file>

<file path=xl/sharedStrings.xml><?xml version="1.0" encoding="utf-8"?>
<sst xmlns="http://schemas.openxmlformats.org/spreadsheetml/2006/main" count="64" uniqueCount="55">
  <si>
    <t>Item</t>
  </si>
  <si>
    <t>Weight</t>
  </si>
  <si>
    <t>Arm</t>
  </si>
  <si>
    <t>Moment</t>
  </si>
  <si>
    <t>Pilot</t>
  </si>
  <si>
    <t>Co-Pilot</t>
  </si>
  <si>
    <t>Fuel</t>
  </si>
  <si>
    <t>Gal</t>
  </si>
  <si>
    <t>Oil</t>
  </si>
  <si>
    <t>Quarts</t>
  </si>
  <si>
    <t>Baggage</t>
  </si>
  <si>
    <t>Ramp Conditions:</t>
  </si>
  <si>
    <t>Fuel (Taxi,Climb)</t>
  </si>
  <si>
    <t>gal</t>
  </si>
  <si>
    <t>Estimated Fuel Used:</t>
  </si>
  <si>
    <t>Fuel Burn GPH</t>
  </si>
  <si>
    <t>gal / hr</t>
  </si>
  <si>
    <t>Estimated Fuel Remaining</t>
  </si>
  <si>
    <t>Planned Flight Time</t>
  </si>
  <si>
    <t>hrs</t>
  </si>
  <si>
    <t>Estimated Time Remaining</t>
  </si>
  <si>
    <t>Landing Data:</t>
  </si>
  <si>
    <t>Convert Celcius</t>
  </si>
  <si>
    <t xml:space="preserve"> to Fahrenheit</t>
  </si>
  <si>
    <t>/1,000  lb-in</t>
  </si>
  <si>
    <t>lb</t>
  </si>
  <si>
    <t>Departure</t>
  </si>
  <si>
    <t>Arrival</t>
  </si>
  <si>
    <t>Takeoff:</t>
  </si>
  <si>
    <t>Field Elevation</t>
  </si>
  <si>
    <t>Landing:</t>
  </si>
  <si>
    <t>Altimeter Setting</t>
  </si>
  <si>
    <t>Temp, deg F</t>
  </si>
  <si>
    <t>Normal</t>
  </si>
  <si>
    <t>Utility</t>
  </si>
  <si>
    <t>Std Temp at Field</t>
  </si>
  <si>
    <t>Pressure Altitude</t>
  </si>
  <si>
    <t>Density Altitude</t>
  </si>
  <si>
    <t>Maneuvering Data</t>
  </si>
  <si>
    <t>Max Weight:</t>
  </si>
  <si>
    <t>1.3 x Vso:</t>
  </si>
  <si>
    <t>1.4 x Vso:</t>
  </si>
  <si>
    <t>1.5 x Vso:</t>
  </si>
  <si>
    <r>
      <t xml:space="preserve">Enter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C:</t>
    </r>
  </si>
  <si>
    <r>
      <t xml:space="preserve">Get 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F:</t>
    </r>
  </si>
  <si>
    <t>Airspeed (mph)</t>
  </si>
  <si>
    <t>Max Weight</t>
  </si>
  <si>
    <t>Your Weight</t>
  </si>
  <si>
    <t>Vso (mph) at Desired Wt:</t>
  </si>
  <si>
    <t>Licensed Empty Weight (as of 1-2-96)</t>
  </si>
  <si>
    <t>Desired Weight:</t>
  </si>
  <si>
    <t>N7882N</t>
  </si>
  <si>
    <t>Updated by Dan Sharpes, 05 Oct 03</t>
  </si>
  <si>
    <t>Rear Seats / Cargo Area</t>
  </si>
  <si>
    <t>Provided as a guide only and may not be correct. 
Pilots shall refer to POH to ensure accuracy and latest information.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</si>
</sst>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_)"/>
    <numFmt numFmtId="167" formatCode="0.00_)"/>
    <numFmt numFmtId="168" formatCode="0.0"/>
    <numFmt numFmtId="169" formatCode="0.0000"/>
    <numFmt numFmtId="170" formatCode="#,##0.0"/>
  </numFmts>
  <fonts count="50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6" fillId="0" borderId="0" xfId="0" applyFont="1" applyAlignment="1">
      <alignment horizontal="right"/>
    </xf>
    <xf numFmtId="0" fontId="6" fillId="0" borderId="0" xfId="55" applyFont="1" applyAlignment="1">
      <alignment horizontal="right"/>
      <protection/>
    </xf>
    <xf numFmtId="168" fontId="8" fillId="0" borderId="0" xfId="55" applyNumberFormat="1" applyFont="1" applyBorder="1" applyAlignment="1" applyProtection="1">
      <alignment horizontal="left"/>
      <protection locked="0"/>
    </xf>
    <xf numFmtId="164" fontId="6" fillId="0" borderId="0" xfId="0" applyFont="1" applyAlignment="1" applyProtection="1">
      <alignment/>
      <protection hidden="1"/>
    </xf>
    <xf numFmtId="168" fontId="6" fillId="0" borderId="0" xfId="55" applyNumberFormat="1" applyFont="1" applyBorder="1" applyAlignment="1" applyProtection="1">
      <alignment horizontal="left"/>
      <protection hidden="1"/>
    </xf>
    <xf numFmtId="164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3" fontId="8" fillId="0" borderId="0" xfId="55" applyNumberFormat="1" applyFont="1" applyBorder="1" applyAlignment="1" applyProtection="1">
      <alignment horizontal="center"/>
      <protection locked="0"/>
    </xf>
    <xf numFmtId="2" fontId="8" fillId="0" borderId="0" xfId="55" applyNumberFormat="1" applyFont="1" applyAlignment="1" applyProtection="1">
      <alignment horizontal="center"/>
      <protection locked="0"/>
    </xf>
    <xf numFmtId="168" fontId="8" fillId="0" borderId="0" xfId="55" applyNumberFormat="1" applyFont="1" applyBorder="1" applyAlignment="1" applyProtection="1">
      <alignment horizontal="center"/>
      <protection locked="0"/>
    </xf>
    <xf numFmtId="170" fontId="6" fillId="0" borderId="0" xfId="55" applyNumberFormat="1" applyFont="1" applyBorder="1" applyAlignment="1" applyProtection="1">
      <alignment horizontal="center"/>
      <protection hidden="1"/>
    </xf>
    <xf numFmtId="3" fontId="6" fillId="0" borderId="0" xfId="55" applyNumberFormat="1" applyFont="1" applyAlignment="1">
      <alignment horizontal="center"/>
      <protection/>
    </xf>
    <xf numFmtId="3" fontId="6" fillId="0" borderId="0" xfId="55" applyNumberFormat="1" applyFont="1" applyBorder="1" applyAlignment="1" applyProtection="1">
      <alignment horizontal="center"/>
      <protection hidden="1"/>
    </xf>
    <xf numFmtId="164" fontId="6" fillId="0" borderId="0" xfId="0" applyFont="1" applyAlignment="1" applyProtection="1">
      <alignment/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5" fontId="6" fillId="0" borderId="0" xfId="0" applyNumberFormat="1" applyFont="1" applyAlignment="1" applyProtection="1">
      <alignment horizontal="center"/>
      <protection hidden="1"/>
    </xf>
    <xf numFmtId="164" fontId="6" fillId="0" borderId="0" xfId="0" applyFont="1" applyAlignment="1" applyProtection="1">
      <alignment horizontal="right"/>
      <protection hidden="1"/>
    </xf>
    <xf numFmtId="3" fontId="6" fillId="0" borderId="0" xfId="0" applyNumberFormat="1" applyFont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170" fontId="6" fillId="0" borderId="0" xfId="0" applyNumberFormat="1" applyFont="1" applyAlignment="1" applyProtection="1">
      <alignment/>
      <protection hidden="1"/>
    </xf>
    <xf numFmtId="166" fontId="6" fillId="0" borderId="0" xfId="0" applyNumberFormat="1" applyFont="1" applyAlignment="1" applyProtection="1">
      <alignment/>
      <protection hidden="1"/>
    </xf>
    <xf numFmtId="4" fontId="6" fillId="0" borderId="0" xfId="0" applyNumberFormat="1" applyFont="1" applyAlignment="1" applyProtection="1">
      <alignment/>
      <protection hidden="1"/>
    </xf>
    <xf numFmtId="170" fontId="8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locked="0"/>
    </xf>
    <xf numFmtId="164" fontId="8" fillId="0" borderId="0" xfId="0" applyNumberFormat="1" applyFont="1" applyAlignment="1" applyProtection="1">
      <alignment/>
      <protection hidden="1"/>
    </xf>
    <xf numFmtId="168" fontId="8" fillId="0" borderId="0" xfId="0" applyNumberFormat="1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hidden="1"/>
    </xf>
    <xf numFmtId="164" fontId="10" fillId="0" borderId="0" xfId="0" applyFont="1" applyAlignment="1" applyProtection="1">
      <alignment/>
      <protection hidden="1"/>
    </xf>
    <xf numFmtId="164" fontId="10" fillId="0" borderId="0" xfId="0" applyFont="1" applyAlignment="1" applyProtection="1">
      <alignment horizontal="center"/>
      <protection hidden="1"/>
    </xf>
    <xf numFmtId="164" fontId="10" fillId="0" borderId="0" xfId="0" applyFont="1" applyAlignment="1" applyProtection="1" quotePrefix="1">
      <alignment horizontal="center"/>
      <protection hidden="1"/>
    </xf>
    <xf numFmtId="164" fontId="10" fillId="0" borderId="0" xfId="0" applyFont="1" applyAlignment="1">
      <alignment/>
    </xf>
    <xf numFmtId="164" fontId="10" fillId="0" borderId="0" xfId="0" applyFont="1" applyBorder="1" applyAlignment="1" applyProtection="1">
      <alignment horizontal="centerContinuous"/>
      <protection hidden="1"/>
    </xf>
    <xf numFmtId="164" fontId="10" fillId="0" borderId="0" xfId="0" applyFont="1" applyBorder="1" applyAlignment="1" applyProtection="1">
      <alignment horizontal="right"/>
      <protection hidden="1"/>
    </xf>
    <xf numFmtId="168" fontId="10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170" fontId="6" fillId="0" borderId="0" xfId="0" applyNumberFormat="1" applyFont="1" applyAlignment="1" applyProtection="1">
      <alignment/>
      <protection hidden="1" locked="0"/>
    </xf>
    <xf numFmtId="164" fontId="12" fillId="0" borderId="0" xfId="0" applyFont="1" applyAlignment="1" applyProtection="1">
      <alignment/>
      <protection hidden="1"/>
    </xf>
    <xf numFmtId="164" fontId="11" fillId="0" borderId="0" xfId="0" applyFont="1" applyAlignment="1" applyProtection="1">
      <alignment wrapText="1"/>
      <protection hidden="1"/>
    </xf>
    <xf numFmtId="166" fontId="6" fillId="0" borderId="0" xfId="0" applyNumberFormat="1" applyFont="1" applyAlignment="1" applyProtection="1">
      <alignment/>
      <protection hidden="1"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2275"/>
          <c:w val="0.92725"/>
          <c:h val="0.9235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'7882N'!$C$31:$C$36</c:f>
              <c:numCache/>
            </c:numRef>
          </c:xVal>
          <c:yVal>
            <c:numRef>
              <c:f>'7882N'!$D$31:$D$36</c:f>
              <c:numCache/>
            </c:numRef>
          </c:yVal>
          <c:smooth val="0"/>
        </c:ser>
        <c:ser>
          <c:idx val="0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'7882N'!$A$31:$A$36</c:f>
              <c:numCache/>
            </c:numRef>
          </c:xVal>
          <c:yVal>
            <c:numRef>
              <c:f>'7882N'!$B$31:$B$36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'7882N'!$C$27:$C$28</c:f>
              <c:numCache/>
            </c:numRef>
          </c:xVal>
          <c:yVal>
            <c:numRef>
              <c:f>'7882N'!$D$27:$D$28</c:f>
              <c:numCache/>
            </c:numRef>
          </c:yVal>
          <c:smooth val="0"/>
        </c:ser>
        <c:axId val="63451108"/>
        <c:axId val="34189061"/>
      </c:scatterChart>
      <c:valAx>
        <c:axId val="63451108"/>
        <c:scaling>
          <c:orientation val="minMax"/>
          <c:max val="12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Moment / 1,000 (in-lbs)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89061"/>
        <c:crosses val="autoZero"/>
        <c:crossBetween val="midCat"/>
        <c:dispUnits/>
        <c:majorUnit val="10"/>
        <c:minorUnit val="5"/>
      </c:valAx>
      <c:valAx>
        <c:axId val="34189061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Weight (lbs)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1108"/>
        <c:crosses val="autoZero"/>
        <c:crossBetween val="midCat"/>
        <c:dispUnits/>
        <c:majorUnit val="200"/>
        <c:min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104775</xdr:rowOff>
    </xdr:from>
    <xdr:to>
      <xdr:col>5</xdr:col>
      <xdr:colOff>438150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0" y="2857500"/>
        <a:ext cx="3724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PageLayoutView="0" workbookViewId="0" topLeftCell="A1">
      <selection activeCell="G4" sqref="G4"/>
    </sheetView>
  </sheetViews>
  <sheetFormatPr defaultColWidth="8.625" defaultRowHeight="12.75"/>
  <cols>
    <col min="1" max="16384" width="8.625" style="15" customWidth="1"/>
  </cols>
  <sheetData>
    <row r="1" ht="12.75">
      <c r="E1" s="40" t="s">
        <v>51</v>
      </c>
    </row>
    <row r="2" ht="12" customHeight="1"/>
    <row r="3" spans="1:8" ht="12" customHeight="1">
      <c r="A3" s="17" t="s">
        <v>0</v>
      </c>
      <c r="D3" s="16" t="s">
        <v>1</v>
      </c>
      <c r="F3" s="16" t="s">
        <v>2</v>
      </c>
      <c r="H3" s="16" t="s">
        <v>3</v>
      </c>
    </row>
    <row r="4" spans="1:8" ht="12" customHeight="1">
      <c r="A4" s="17"/>
      <c r="D4" s="16"/>
      <c r="F4" s="16"/>
      <c r="H4" s="16"/>
    </row>
    <row r="5" spans="1:8" ht="12" customHeight="1">
      <c r="A5" s="22" t="s">
        <v>49</v>
      </c>
      <c r="D5" s="23">
        <v>1482.05</v>
      </c>
      <c r="F5" s="24">
        <f>H5/D5</f>
        <v>37.914544043723225</v>
      </c>
      <c r="H5" s="25">
        <v>56191.25</v>
      </c>
    </row>
    <row r="6" spans="1:8" ht="12" customHeight="1">
      <c r="A6" s="22" t="s">
        <v>4</v>
      </c>
      <c r="D6" s="26">
        <v>195</v>
      </c>
      <c r="F6" s="24">
        <v>36</v>
      </c>
      <c r="H6" s="25">
        <f aca="true" t="shared" si="0" ref="H6:H11">D6*F6</f>
        <v>7020</v>
      </c>
    </row>
    <row r="7" spans="1:8" ht="12" customHeight="1">
      <c r="A7" s="22" t="s">
        <v>5</v>
      </c>
      <c r="D7" s="26">
        <v>0</v>
      </c>
      <c r="F7" s="24">
        <v>36</v>
      </c>
      <c r="H7" s="25">
        <f t="shared" si="0"/>
        <v>0</v>
      </c>
    </row>
    <row r="8" spans="1:8" ht="12" customHeight="1">
      <c r="A8" s="22" t="s">
        <v>6</v>
      </c>
      <c r="B8" s="27">
        <v>46</v>
      </c>
      <c r="C8" s="22" t="s">
        <v>7</v>
      </c>
      <c r="D8" s="23">
        <f>B8*6</f>
        <v>276</v>
      </c>
      <c r="F8" s="24">
        <v>47.826086</v>
      </c>
      <c r="H8" s="25">
        <f t="shared" si="0"/>
        <v>13199.999736</v>
      </c>
    </row>
    <row r="9" spans="1:8" ht="12" customHeight="1">
      <c r="A9" s="22" t="s">
        <v>8</v>
      </c>
      <c r="B9" s="27">
        <v>7</v>
      </c>
      <c r="C9" s="22" t="s">
        <v>9</v>
      </c>
      <c r="D9" s="23">
        <f>B9*1.875</f>
        <v>13.125</v>
      </c>
      <c r="F9" s="24">
        <v>-21.3333</v>
      </c>
      <c r="H9" s="25">
        <f t="shared" si="0"/>
        <v>-279.9995625</v>
      </c>
    </row>
    <row r="10" spans="1:8" ht="12" customHeight="1">
      <c r="A10" s="22" t="s">
        <v>53</v>
      </c>
      <c r="B10" s="28"/>
      <c r="D10" s="26">
        <v>0</v>
      </c>
      <c r="F10" s="42">
        <v>70</v>
      </c>
      <c r="H10" s="25">
        <f t="shared" si="0"/>
        <v>0</v>
      </c>
    </row>
    <row r="11" spans="1:8" ht="12" customHeight="1">
      <c r="A11" s="22" t="s">
        <v>10</v>
      </c>
      <c r="D11" s="26"/>
      <c r="F11" s="24">
        <v>95</v>
      </c>
      <c r="H11" s="25">
        <f t="shared" si="0"/>
        <v>0</v>
      </c>
    </row>
    <row r="12" spans="3:8" ht="12" customHeight="1">
      <c r="C12" s="16" t="s">
        <v>11</v>
      </c>
      <c r="D12" s="23">
        <f>SUM(D5:D11)</f>
        <v>1966.175</v>
      </c>
      <c r="F12" s="24">
        <f>H12/D12</f>
        <v>38.720485294289674</v>
      </c>
      <c r="H12" s="25">
        <f>SUM(H5:H11)</f>
        <v>76131.2501735</v>
      </c>
    </row>
    <row r="13" spans="2:7" ht="12" customHeight="1">
      <c r="B13" s="6"/>
      <c r="C13" s="6"/>
      <c r="F13" s="6"/>
      <c r="G13" s="6"/>
    </row>
    <row r="14" spans="2:8" ht="12" customHeight="1">
      <c r="B14" s="16" t="s">
        <v>12</v>
      </c>
      <c r="C14" s="29">
        <v>3</v>
      </c>
      <c r="D14" s="15" t="s">
        <v>13</v>
      </c>
      <c r="F14" s="16" t="s">
        <v>14</v>
      </c>
      <c r="G14" s="30">
        <f>(C15*C16)+C14</f>
        <v>28</v>
      </c>
      <c r="H14" s="15" t="s">
        <v>13</v>
      </c>
    </row>
    <row r="15" spans="2:8" ht="12" customHeight="1">
      <c r="B15" s="16" t="s">
        <v>15</v>
      </c>
      <c r="C15" s="29">
        <v>10</v>
      </c>
      <c r="D15" s="15" t="s">
        <v>16</v>
      </c>
      <c r="F15" s="16" t="s">
        <v>17</v>
      </c>
      <c r="G15" s="30">
        <f>B8-G14</f>
        <v>18</v>
      </c>
      <c r="H15" s="15" t="s">
        <v>13</v>
      </c>
    </row>
    <row r="16" spans="2:8" ht="12" customHeight="1">
      <c r="B16" s="16" t="s">
        <v>18</v>
      </c>
      <c r="C16" s="29">
        <v>2.5</v>
      </c>
      <c r="D16" s="15" t="s">
        <v>19</v>
      </c>
      <c r="F16" s="16" t="s">
        <v>20</v>
      </c>
      <c r="G16" s="24">
        <f>G15/C15</f>
        <v>1.8</v>
      </c>
      <c r="H16" s="15" t="s">
        <v>19</v>
      </c>
    </row>
    <row r="17" spans="4:8" ht="12" customHeight="1">
      <c r="D17" s="16" t="s">
        <v>1</v>
      </c>
      <c r="F17" s="16" t="s">
        <v>2</v>
      </c>
      <c r="H17" s="16" t="s">
        <v>3</v>
      </c>
    </row>
    <row r="18" spans="1:8" ht="12" customHeight="1">
      <c r="A18" s="22"/>
      <c r="C18" s="16" t="s">
        <v>21</v>
      </c>
      <c r="D18" s="23">
        <f>SUM(D5:D7,D9:D11)+((D8)-(G14*6))</f>
        <v>1798.175</v>
      </c>
      <c r="F18" s="24">
        <f>H18/D18</f>
        <v>37.869766694287264</v>
      </c>
      <c r="H18" s="25">
        <f>SUM(H5:H7,H9:H11)+((B8-G14)*(F8*6))</f>
        <v>68096.4677255</v>
      </c>
    </row>
    <row r="19" ht="12" customHeight="1"/>
    <row r="20" spans="1:9" ht="12" customHeight="1">
      <c r="A20" s="6"/>
      <c r="B20" s="6"/>
      <c r="C20" s="6"/>
      <c r="D20" s="6"/>
      <c r="E20" s="6"/>
      <c r="F20" s="6"/>
      <c r="G20" s="1" t="s">
        <v>22</v>
      </c>
      <c r="H20" s="2" t="s">
        <v>43</v>
      </c>
      <c r="I20" s="3">
        <v>27</v>
      </c>
    </row>
    <row r="21" spans="1:9" ht="12" customHeight="1">
      <c r="A21" s="6"/>
      <c r="B21" s="6"/>
      <c r="C21" s="6"/>
      <c r="D21" s="6"/>
      <c r="E21" s="6"/>
      <c r="F21" s="6"/>
      <c r="G21" s="1" t="s">
        <v>23</v>
      </c>
      <c r="H21" s="2" t="s">
        <v>44</v>
      </c>
      <c r="I21" s="5">
        <f>32+9*I20/5</f>
        <v>80.6</v>
      </c>
    </row>
    <row r="22" spans="1:9" ht="12" customHeight="1">
      <c r="A22" s="6"/>
      <c r="B22" s="6"/>
      <c r="C22" s="6"/>
      <c r="D22" s="6"/>
      <c r="E22" s="6"/>
      <c r="F22" s="6"/>
      <c r="G22" s="6"/>
      <c r="H22" s="6"/>
      <c r="I22" s="6"/>
    </row>
    <row r="23" spans="1:9" ht="12" customHeight="1">
      <c r="A23" s="6"/>
      <c r="B23" s="6"/>
      <c r="C23" s="6"/>
      <c r="D23" s="6"/>
      <c r="E23" s="6"/>
      <c r="F23" s="6"/>
      <c r="G23" s="7"/>
      <c r="H23" s="8" t="s">
        <v>26</v>
      </c>
      <c r="I23" s="8" t="s">
        <v>27</v>
      </c>
    </row>
    <row r="24" spans="7:9" ht="12" customHeight="1">
      <c r="G24" s="2" t="s">
        <v>29</v>
      </c>
      <c r="H24" s="9">
        <v>5355</v>
      </c>
      <c r="I24" s="9">
        <v>5355</v>
      </c>
    </row>
    <row r="25" spans="1:9" ht="12" customHeight="1">
      <c r="A25" s="31"/>
      <c r="B25" s="31"/>
      <c r="C25" s="32" t="s">
        <v>3</v>
      </c>
      <c r="D25" s="32" t="s">
        <v>1</v>
      </c>
      <c r="G25" s="2" t="s">
        <v>31</v>
      </c>
      <c r="H25" s="10">
        <v>30.2</v>
      </c>
      <c r="I25" s="10">
        <v>30.2</v>
      </c>
    </row>
    <row r="26" spans="1:9" ht="12" customHeight="1">
      <c r="A26" s="31"/>
      <c r="B26" s="31"/>
      <c r="C26" s="33" t="s">
        <v>24</v>
      </c>
      <c r="D26" s="32" t="s">
        <v>25</v>
      </c>
      <c r="G26" s="2" t="s">
        <v>32</v>
      </c>
      <c r="H26" s="11">
        <v>64</v>
      </c>
      <c r="I26" s="11">
        <v>70</v>
      </c>
    </row>
    <row r="27" spans="1:9" ht="12" customHeight="1">
      <c r="A27" s="31"/>
      <c r="B27" s="31" t="s">
        <v>28</v>
      </c>
      <c r="C27" s="31">
        <f>H12/1000</f>
        <v>76.13125017349999</v>
      </c>
      <c r="D27" s="31">
        <f>D12</f>
        <v>1966.175</v>
      </c>
      <c r="G27" s="2" t="s">
        <v>35</v>
      </c>
      <c r="H27" s="12">
        <f>59-H24*3.5/1000</f>
        <v>40.2575</v>
      </c>
      <c r="I27" s="12">
        <f>59-I24*3.5/1000</f>
        <v>40.2575</v>
      </c>
    </row>
    <row r="28" spans="1:9" ht="12" customHeight="1">
      <c r="A28" s="31"/>
      <c r="B28" s="31" t="s">
        <v>30</v>
      </c>
      <c r="C28" s="31">
        <f>H18/1000</f>
        <v>68.0964677255</v>
      </c>
      <c r="D28" s="31">
        <f>D18</f>
        <v>1798.175</v>
      </c>
      <c r="G28" s="2" t="s">
        <v>36</v>
      </c>
      <c r="H28" s="13">
        <f>H24-(H25-29.92)*1000</f>
        <v>5075.000000000003</v>
      </c>
      <c r="I28" s="13">
        <f>I24-(I25-29.92)*1000</f>
        <v>5075.000000000003</v>
      </c>
    </row>
    <row r="29" spans="1:9" ht="12" customHeight="1">
      <c r="A29" s="31"/>
      <c r="B29" s="34"/>
      <c r="C29" s="34"/>
      <c r="D29" s="34"/>
      <c r="E29" s="6"/>
      <c r="G29" s="2" t="s">
        <v>37</v>
      </c>
      <c r="H29" s="14">
        <f>H28+((H26-H27)/15)*1000</f>
        <v>6657.833333333336</v>
      </c>
      <c r="I29" s="14">
        <f>I28+((I26-I27)/15)*1000</f>
        <v>7057.833333333336</v>
      </c>
    </row>
    <row r="30" spans="1:5" ht="12" customHeight="1">
      <c r="A30" s="35" t="s">
        <v>33</v>
      </c>
      <c r="B30" s="35"/>
      <c r="C30" s="35" t="s">
        <v>34</v>
      </c>
      <c r="D30" s="35"/>
      <c r="E30" s="6"/>
    </row>
    <row r="31" spans="1:8" ht="12" customHeight="1">
      <c r="A31" s="36">
        <v>52</v>
      </c>
      <c r="B31" s="36">
        <v>1500</v>
      </c>
      <c r="C31" s="36">
        <v>52</v>
      </c>
      <c r="D31" s="36">
        <v>1500</v>
      </c>
      <c r="E31" s="6"/>
      <c r="G31" s="6"/>
      <c r="H31" s="38" t="s">
        <v>38</v>
      </c>
    </row>
    <row r="32" spans="1:9" ht="12" customHeight="1">
      <c r="A32" s="37">
        <v>68</v>
      </c>
      <c r="B32" s="36">
        <v>1960</v>
      </c>
      <c r="C32" s="37">
        <v>68</v>
      </c>
      <c r="D32" s="36">
        <v>1960</v>
      </c>
      <c r="E32" s="6"/>
      <c r="G32" s="6"/>
      <c r="H32" s="17" t="s">
        <v>1</v>
      </c>
      <c r="I32" s="17" t="s">
        <v>45</v>
      </c>
    </row>
    <row r="33" spans="1:9" ht="12" customHeight="1">
      <c r="A33" s="36">
        <v>101</v>
      </c>
      <c r="B33" s="36">
        <v>2500</v>
      </c>
      <c r="C33" s="36">
        <v>83</v>
      </c>
      <c r="D33" s="36">
        <v>2200</v>
      </c>
      <c r="E33" s="6"/>
      <c r="G33" s="16" t="s">
        <v>39</v>
      </c>
      <c r="H33" s="20">
        <v>2500</v>
      </c>
      <c r="I33" s="18">
        <v>127</v>
      </c>
    </row>
    <row r="34" spans="1:9" ht="12" customHeight="1">
      <c r="A34" s="36">
        <v>118</v>
      </c>
      <c r="B34" s="36">
        <v>2500</v>
      </c>
      <c r="C34" s="36">
        <v>89</v>
      </c>
      <c r="D34" s="36">
        <v>2200</v>
      </c>
      <c r="E34" s="6"/>
      <c r="G34" s="16" t="s">
        <v>50</v>
      </c>
      <c r="H34" s="39">
        <v>1986</v>
      </c>
      <c r="I34" s="18">
        <f>I33*SQRT(H34/H33)</f>
        <v>113.19398217219853</v>
      </c>
    </row>
    <row r="35" spans="1:5" ht="12" customHeight="1">
      <c r="A35" s="36">
        <v>70.5</v>
      </c>
      <c r="B35" s="36">
        <v>1500</v>
      </c>
      <c r="C35" s="36">
        <v>60.5</v>
      </c>
      <c r="D35" s="36">
        <v>1500</v>
      </c>
      <c r="E35" s="6"/>
    </row>
    <row r="36" spans="1:10" ht="12" customHeight="1">
      <c r="A36" s="36">
        <v>52</v>
      </c>
      <c r="B36" s="36">
        <v>1500</v>
      </c>
      <c r="C36" s="36">
        <v>52</v>
      </c>
      <c r="D36" s="36">
        <v>1500</v>
      </c>
      <c r="E36" s="6"/>
      <c r="I36" s="6" t="s">
        <v>46</v>
      </c>
      <c r="J36" s="15" t="s">
        <v>47</v>
      </c>
    </row>
    <row r="37" spans="5:10" ht="12" customHeight="1">
      <c r="E37" s="6"/>
      <c r="H37" s="19"/>
      <c r="I37" s="20">
        <v>2500</v>
      </c>
      <c r="J37" s="39">
        <v>1986</v>
      </c>
    </row>
    <row r="38" spans="8:10" ht="12" customHeight="1">
      <c r="H38" s="16" t="s">
        <v>48</v>
      </c>
      <c r="I38" s="18">
        <v>53</v>
      </c>
      <c r="J38" s="21">
        <f>I38*SQRT(J37/I37)</f>
        <v>47.23843350493325</v>
      </c>
    </row>
    <row r="39" spans="1:10" ht="12" customHeight="1">
      <c r="A39" s="4"/>
      <c r="H39" s="16" t="s">
        <v>40</v>
      </c>
      <c r="I39" s="18">
        <f>1.3*I38</f>
        <v>68.9</v>
      </c>
      <c r="J39" s="21">
        <f>1.3*J38</f>
        <v>61.409963556413224</v>
      </c>
    </row>
    <row r="40" spans="8:10" ht="12" customHeight="1">
      <c r="H40" s="16" t="s">
        <v>41</v>
      </c>
      <c r="I40" s="18">
        <f>1.4*I38</f>
        <v>74.19999999999999</v>
      </c>
      <c r="J40" s="21">
        <f>1.4*J38</f>
        <v>66.13380690690654</v>
      </c>
    </row>
    <row r="41" spans="8:10" ht="12" customHeight="1">
      <c r="H41" s="16" t="s">
        <v>42</v>
      </c>
      <c r="I41" s="18">
        <f>1.5*I38</f>
        <v>79.5</v>
      </c>
      <c r="J41" s="21">
        <f>1.5*J38</f>
        <v>70.85765025739987</v>
      </c>
    </row>
    <row r="42" ht="12" customHeight="1"/>
    <row r="43" ht="12" customHeight="1">
      <c r="I43" s="19" t="s">
        <v>52</v>
      </c>
    </row>
    <row r="44" ht="12" customHeight="1">
      <c r="I44" s="19"/>
    </row>
    <row r="45" spans="1:9" ht="12" customHeight="1">
      <c r="A45" s="41" t="s">
        <v>54</v>
      </c>
      <c r="B45" s="41"/>
      <c r="C45" s="41"/>
      <c r="D45" s="41"/>
      <c r="E45" s="41"/>
      <c r="F45" s="41"/>
      <c r="G45" s="41"/>
      <c r="H45" s="41"/>
      <c r="I45" s="41"/>
    </row>
    <row r="46" spans="1:9" ht="24.75" customHeight="1">
      <c r="A46" s="41"/>
      <c r="B46" s="41"/>
      <c r="C46" s="41"/>
      <c r="D46" s="41"/>
      <c r="E46" s="41"/>
      <c r="F46" s="41"/>
      <c r="G46" s="41"/>
      <c r="H46" s="41"/>
      <c r="I46" s="41"/>
    </row>
  </sheetData>
  <sheetProtection password="CC1E" sheet="1" objects="1" scenarios="1"/>
  <mergeCells count="1">
    <mergeCell ref="A45:I46"/>
  </mergeCells>
  <conditionalFormatting sqref="B8">
    <cfRule type="cellIs" priority="4" dxfId="4" operator="greaterThan" stopIfTrue="1">
      <formula>46</formula>
    </cfRule>
  </conditionalFormatting>
  <conditionalFormatting sqref="B9">
    <cfRule type="cellIs" priority="3" dxfId="4" operator="greaterThan" stopIfTrue="1">
      <formula>8</formula>
    </cfRule>
  </conditionalFormatting>
  <conditionalFormatting sqref="D12">
    <cfRule type="cellIs" priority="2" dxfId="4" operator="greaterThan" stopIfTrue="1">
      <formula>2500</formula>
    </cfRule>
  </conditionalFormatting>
  <conditionalFormatting sqref="H34">
    <cfRule type="cellIs" priority="1" dxfId="4" operator="greaterThan" stopIfTrue="1">
      <formula>2500</formula>
    </cfRule>
  </conditionalFormatting>
  <printOptions horizontalCentered="1"/>
  <pageMargins left="0.75" right="0.75" top="1" bottom="1" header="0.5" footer="0.5"/>
  <pageSetup horizontalDpi="300" verticalDpi="300" orientation="portrait" scale="80" r:id="rId4"/>
  <headerFooter alignWithMargins="0">
    <oddHeader>&amp;L&amp;"Prestige Elite,Regular"&amp;7 7882N&amp;C&amp;"Prestige Elite,Bold"Kirtland Flight Center
Weight &amp;&amp; Balance&amp;R&amp;"Prestige Elite,Regular"&amp;7&amp;T  &amp;D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acmembers</cp:lastModifiedBy>
  <cp:lastPrinted>2016-08-22T15:21:59Z</cp:lastPrinted>
  <dcterms:modified xsi:type="dcterms:W3CDTF">2016-08-31T19:24:56Z</dcterms:modified>
  <cp:category/>
  <cp:version/>
  <cp:contentType/>
  <cp:contentStatus/>
</cp:coreProperties>
</file>